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9440" windowHeight="9945"/>
  </bookViews>
  <sheets>
    <sheet name="Лист2" sheetId="2" r:id="rId1"/>
    <sheet name="Лист1" sheetId="3" r:id="rId2"/>
  </sheets>
  <calcPr calcId="125725"/>
</workbook>
</file>

<file path=xl/calcChain.xml><?xml version="1.0" encoding="utf-8"?>
<calcChain xmlns="http://schemas.openxmlformats.org/spreadsheetml/2006/main">
  <c r="G9" i="2"/>
  <c r="F9"/>
  <c r="F20"/>
  <c r="F34" l="1"/>
  <c r="F33"/>
  <c r="F35"/>
  <c r="C31"/>
  <c r="C34"/>
  <c r="G6"/>
  <c r="C3" i="3"/>
  <c r="B3"/>
  <c r="F6" i="2" l="1"/>
  <c r="F38"/>
  <c r="F7"/>
  <c r="G7"/>
  <c r="B5" i="3"/>
  <c r="F37" i="2"/>
  <c r="F8" s="1"/>
  <c r="E14" l="1"/>
  <c r="E15" s="1"/>
  <c r="G8"/>
  <c r="C5" i="3"/>
  <c r="B7" i="2" l="1"/>
  <c r="F14"/>
  <c r="D5" i="3"/>
  <c r="F15" i="2" l="1"/>
  <c r="B5" s="1"/>
  <c r="B9" l="1"/>
  <c r="E4" i="3"/>
  <c r="F4" s="1"/>
  <c r="E5" l="1"/>
  <c r="F5" s="1"/>
  <c r="G4"/>
  <c r="H4" s="1"/>
  <c r="I4" s="1"/>
  <c r="G5" l="1"/>
  <c r="H5" s="1"/>
  <c r="I5" s="1"/>
  <c r="J4"/>
  <c r="K4" s="1"/>
  <c r="L4" s="1"/>
  <c r="M4" s="1"/>
  <c r="J5" l="1"/>
  <c r="K5" s="1"/>
  <c r="L5" s="1"/>
  <c r="M5" s="1"/>
</calcChain>
</file>

<file path=xl/comments1.xml><?xml version="1.0" encoding="utf-8"?>
<comments xmlns="http://schemas.openxmlformats.org/spreadsheetml/2006/main">
  <authors>
    <author>stacey</author>
  </authors>
  <commentList>
    <comment ref="C37" authorId="0">
      <text>
        <r>
          <rPr>
            <b/>
            <sz val="9"/>
            <color indexed="81"/>
            <rFont val="Tahoma"/>
            <family val="2"/>
            <charset val="204"/>
          </rPr>
          <t>stacey:</t>
        </r>
        <r>
          <rPr>
            <sz val="9"/>
            <color indexed="81"/>
            <rFont val="Tahoma"/>
            <family val="2"/>
            <charset val="204"/>
          </rPr>
          <t xml:space="preserve">
Обычно отчеты об использовании / состоянии ИТ-имущества рассматриваются один раз в квартал </t>
        </r>
      </text>
    </comment>
    <comment ref="C38" authorId="0">
      <text>
        <r>
          <rPr>
            <b/>
            <sz val="9"/>
            <color indexed="81"/>
            <rFont val="Tahoma"/>
            <family val="2"/>
            <charset val="204"/>
          </rPr>
          <t>stacey:</t>
        </r>
        <r>
          <rPr>
            <sz val="9"/>
            <color indexed="81"/>
            <rFont val="Tahoma"/>
            <family val="2"/>
            <charset val="204"/>
          </rPr>
          <t xml:space="preserve">
В среднем:
1. Для бизнес-руководства
2. Для ИТ-руководства
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204"/>
          </rPr>
          <t>stacey:</t>
        </r>
        <r>
          <rPr>
            <sz val="9"/>
            <color indexed="81"/>
            <rFont val="Tahoma"/>
            <family val="2"/>
            <charset val="204"/>
          </rPr>
          <t xml:space="preserve">
Учитываются не только затраты на собственно разработку отчета, но и затраты на фиксирование информации по каждому запросу пользователя</t>
        </r>
      </text>
    </comment>
  </commentList>
</comments>
</file>

<file path=xl/sharedStrings.xml><?xml version="1.0" encoding="utf-8"?>
<sst xmlns="http://schemas.openxmlformats.org/spreadsheetml/2006/main" count="75" uniqueCount="72">
  <si>
    <t xml:space="preserve">Расчет экономического эффекта от внедрения ITSM-системы "ИнфраМенеджер" </t>
  </si>
  <si>
    <t>в месяц</t>
  </si>
  <si>
    <t>Про деньги</t>
  </si>
  <si>
    <t>Стоимость ПО</t>
  </si>
  <si>
    <t>Стоимость услуг</t>
  </si>
  <si>
    <t>УЧЕТ ИТ-ИМУЩЕСТВА</t>
  </si>
  <si>
    <t>Единиц</t>
  </si>
  <si>
    <t>Чел/часов</t>
  </si>
  <si>
    <t>ОБРАБОТКА ЗАЯВОК ПОЛЬЗОВАТЕЛЕЙ</t>
  </si>
  <si>
    <t>Кол-во отчетов о деятельности ИТ, в месяц</t>
  </si>
  <si>
    <t>Количественные показатели</t>
  </si>
  <si>
    <t>Временные показатели</t>
  </si>
  <si>
    <t>Область деятельности ИТ-подразделения</t>
  </si>
  <si>
    <t>Вид работ</t>
  </si>
  <si>
    <t xml:space="preserve">Диагностика неисправностей по заявке </t>
  </si>
  <si>
    <t>Инвентаризация ИТ-активов (на 1 раб. место)</t>
  </si>
  <si>
    <t>Кол-во инвентариз. ИТ-активов, в год</t>
  </si>
  <si>
    <t>Кол-во изменений ИТ-активов, в месяц</t>
  </si>
  <si>
    <t>Подготовка к изменениям ИТ-активов</t>
  </si>
  <si>
    <t>Подготовка списков, отчетов и т.п. (на 1 отчет)</t>
  </si>
  <si>
    <t>Внедряем ИнфраМенеджер</t>
  </si>
  <si>
    <t>Кол-во заявок на пользователя в месяц</t>
  </si>
  <si>
    <t>Сейчас</t>
  </si>
  <si>
    <t>Кол-во пользователей</t>
  </si>
  <si>
    <t>УПРАВЛЕНИЕ ИТ-СЛУЖБОЙ</t>
  </si>
  <si>
    <t>Подготовка отчетов о  ресурсах, ходе работ и т.п.</t>
  </si>
  <si>
    <t>ИТОГО, потребность в ИТ-ресурах  (в чел/часах)</t>
  </si>
  <si>
    <t>Описание показателя</t>
  </si>
  <si>
    <t>Затраты на внедрение ИнфраМенеджер</t>
  </si>
  <si>
    <t>Месяц</t>
  </si>
  <si>
    <t>Эффект</t>
  </si>
  <si>
    <t>1</t>
  </si>
  <si>
    <t>2</t>
  </si>
  <si>
    <t>3</t>
  </si>
  <si>
    <t>4</t>
  </si>
  <si>
    <t>5</t>
  </si>
  <si>
    <t>6</t>
  </si>
  <si>
    <t>ИТОГО</t>
  </si>
  <si>
    <t>Платежи</t>
  </si>
  <si>
    <t>ГРАФИК ПЛАТЕЖЕЙ И ОКУПАЕМОСТЬ ПРОЕКТА</t>
  </si>
  <si>
    <t>Подготовка отчетов об ИТ-имуществе, в месяц</t>
  </si>
  <si>
    <t>СРОК ОКУПАЕМОСТИ</t>
  </si>
  <si>
    <t>Экономия в ITSM ИнфраМенеджер</t>
  </si>
  <si>
    <t xml:space="preserve">Обработка заявок </t>
  </si>
  <si>
    <t>ЭКОНОМИЧЕСКИЙ ЭФФЕКТ</t>
  </si>
  <si>
    <t>Затраты на оплату труда 1 сотрудника</t>
  </si>
  <si>
    <t>Расчеты</t>
  </si>
  <si>
    <t>Про трудозатраты</t>
  </si>
  <si>
    <t>Для расчета эффекта от внедрения системы ИнфраМенеджер введите ваши данные</t>
  </si>
  <si>
    <t>Про численность</t>
  </si>
  <si>
    <t>ИТОГО, потребность в персонале</t>
  </si>
  <si>
    <t xml:space="preserve">Требуемое кол-во ИТ-сотрудников на оперативные работы </t>
  </si>
  <si>
    <t>З/п с налогами</t>
  </si>
  <si>
    <t>7</t>
  </si>
  <si>
    <t>8</t>
  </si>
  <si>
    <t>9</t>
  </si>
  <si>
    <t>10</t>
  </si>
  <si>
    <t>11</t>
  </si>
  <si>
    <t>12</t>
  </si>
  <si>
    <t>Количество критических ИТ-сервисов</t>
  </si>
  <si>
    <t>ПРОФИЛАКТИЧЕСКИЕ РАБОТЫ И МОНИТОРИНГ  ИТ-СЕРВИСОВ</t>
  </si>
  <si>
    <t>Регламентные работы, в месяц</t>
  </si>
  <si>
    <t>Постановка задачи на регламентные работы, контроль хода работ</t>
  </si>
  <si>
    <t>Поиск инф. об ИТ-инфраструктуре, по заявке</t>
  </si>
  <si>
    <t>Мониторинг состояния ИТ-сервисов, в месяц</t>
  </si>
  <si>
    <t>Профилактика</t>
  </si>
  <si>
    <t>Учет ИТ-имущества</t>
  </si>
  <si>
    <t>Управление ИТ-службой</t>
  </si>
  <si>
    <t>Реализация решения заявки</t>
  </si>
  <si>
    <t>Рекомендуемый размер ИТ-службы, с учетом управленческого персонала и необходимого запаса ресурсов</t>
  </si>
  <si>
    <t>Без системы автоматизации</t>
  </si>
  <si>
    <t>БЕЗ АВТОМАТИЗАЦИИ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</si>
</sst>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&quot;р.&quot;"/>
    <numFmt numFmtId="166" formatCode="0.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3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sz val="8"/>
      <color theme="4" tint="-0.249977111117893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color theme="0" tint="-0.499984740745262"/>
      <name val="Calibri"/>
      <family val="2"/>
      <charset val="204"/>
      <scheme val="minor"/>
    </font>
    <font>
      <sz val="8"/>
      <color theme="0" tint="-0.34998626667073579"/>
      <name val="Calibri"/>
      <family val="2"/>
      <charset val="204"/>
      <scheme val="minor"/>
    </font>
    <font>
      <b/>
      <sz val="8"/>
      <color rgb="FFFFFFFF"/>
      <name val="Calibri"/>
      <family val="2"/>
      <charset val="204"/>
      <scheme val="minor"/>
    </font>
    <font>
      <b/>
      <sz val="8"/>
      <color theme="1" tint="4.9989318521683403E-2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5"/>
      <color theme="1" tint="0.499984740745262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0" tint="-0.14999847407452621"/>
      <name val="Calibri"/>
      <family val="2"/>
      <charset val="204"/>
      <scheme val="minor"/>
    </font>
    <font>
      <b/>
      <sz val="11"/>
      <color theme="0" tint="-0.1499984740745262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7375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rgb="FF808080"/>
      </left>
      <right style="double">
        <color rgb="FF808080"/>
      </right>
      <top style="double">
        <color rgb="FF808080"/>
      </top>
      <bottom style="double">
        <color rgb="FF808080"/>
      </bottom>
      <diagonal/>
    </border>
    <border>
      <left style="double">
        <color rgb="FF808080"/>
      </left>
      <right style="double">
        <color rgb="FF808080"/>
      </right>
      <top/>
      <bottom style="double">
        <color rgb="FF808080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/>
      <bottom/>
      <diagonal/>
    </border>
    <border>
      <left/>
      <right/>
      <top/>
      <bottom style="thick">
        <color theme="0" tint="-0.499984740745262"/>
      </bottom>
      <diagonal/>
    </border>
    <border>
      <left style="double">
        <color theme="1" tint="0.34998626667073579"/>
      </left>
      <right style="double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 style="double">
        <color theme="1" tint="0.34998626667073579"/>
      </left>
      <right style="double">
        <color theme="1" tint="0.34998626667073579"/>
      </right>
      <top/>
      <bottom style="double">
        <color theme="1" tint="0.34998626667073579"/>
      </bottom>
      <diagonal/>
    </border>
    <border>
      <left style="double">
        <color theme="0" tint="-0.14996795556505021"/>
      </left>
      <right style="double">
        <color theme="0" tint="-0.499984740745262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499984740745262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1" tint="0.34998626667073579"/>
      </left>
      <right style="double">
        <color theme="1" tint="0.34998626667073579"/>
      </right>
      <top/>
      <bottom/>
      <diagonal/>
    </border>
    <border>
      <left style="double">
        <color theme="0" tint="-0.14996795556505021"/>
      </left>
      <right style="double">
        <color theme="0" tint="-0.499984740745262"/>
      </right>
      <top style="double">
        <color theme="0" tint="-0.14996795556505021"/>
      </top>
      <bottom/>
      <diagonal/>
    </border>
    <border>
      <left style="double">
        <color theme="0" tint="-0.499984740745262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double">
        <color theme="0" tint="-0.14996795556505021"/>
      </right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  <border>
      <left/>
      <right/>
      <top/>
      <bottom style="double">
        <color theme="0" tint="-0.14996795556505021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34998626667073579"/>
      </left>
      <right style="double">
        <color theme="1" tint="0.34998626667073579"/>
      </right>
      <top style="double">
        <color theme="0" tint="-0.14996795556505021"/>
      </top>
      <bottom/>
      <diagonal/>
    </border>
    <border>
      <left style="double">
        <color theme="1" tint="0.34998626667073579"/>
      </left>
      <right style="double">
        <color theme="1" tint="0.34998626667073579"/>
      </right>
      <top style="double">
        <color theme="1" tint="0.34998626667073579"/>
      </top>
      <bottom/>
      <diagonal/>
    </border>
    <border>
      <left style="double">
        <color theme="1" tint="0.34998626667073579"/>
      </left>
      <right/>
      <top style="double">
        <color theme="1" tint="0.34998626667073579"/>
      </top>
      <bottom style="double">
        <color theme="1" tint="0.34998626667073579"/>
      </bottom>
      <diagonal/>
    </border>
    <border>
      <left/>
      <right style="double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 style="double">
        <color theme="1" tint="0.34998626667073579"/>
      </left>
      <right/>
      <top style="double">
        <color theme="1" tint="0.34998626667073579"/>
      </top>
      <bottom/>
      <diagonal/>
    </border>
    <border>
      <left/>
      <right style="double">
        <color theme="1" tint="0.34998626667073579"/>
      </right>
      <top style="double">
        <color theme="1" tint="0.34998626667073579"/>
      </top>
      <bottom/>
      <diagonal/>
    </border>
    <border>
      <left style="double">
        <color theme="1" tint="0.34998626667073579"/>
      </left>
      <right/>
      <top/>
      <bottom style="double">
        <color theme="1" tint="0.34998626667073579"/>
      </bottom>
      <diagonal/>
    </border>
    <border>
      <left/>
      <right style="double">
        <color theme="1" tint="0.34998626667073579"/>
      </right>
      <top/>
      <bottom style="double">
        <color theme="1" tint="0.34998626667073579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</cellStyleXfs>
  <cellXfs count="125">
    <xf numFmtId="0" fontId="0" fillId="0" borderId="0" xfId="0"/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6" fillId="0" borderId="0" xfId="4" applyFont="1" applyFill="1" applyBorder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2" applyFont="1" applyFill="1" applyBorder="1" applyAlignment="1" applyProtection="1">
      <alignment vertical="center" wrapText="1"/>
      <protection locked="0"/>
    </xf>
    <xf numFmtId="0" fontId="9" fillId="0" borderId="0" xfId="5" applyNumberFormat="1" applyFont="1" applyFill="1" applyBorder="1" applyAlignment="1" applyProtection="1">
      <alignment horizontal="center" vertical="center"/>
      <protection locked="0"/>
    </xf>
    <xf numFmtId="9" fontId="9" fillId="0" borderId="0" xfId="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wrapText="1"/>
      <protection locked="0"/>
    </xf>
    <xf numFmtId="0" fontId="7" fillId="0" borderId="0" xfId="2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164" fontId="13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  <protection locked="0"/>
    </xf>
    <xf numFmtId="0" fontId="22" fillId="0" borderId="0" xfId="4" applyFont="1" applyFill="1" applyBorder="1" applyAlignment="1" applyProtection="1">
      <alignment horizontal="left"/>
      <protection locked="0"/>
    </xf>
    <xf numFmtId="0" fontId="23" fillId="0" borderId="19" xfId="4" applyFont="1" applyFill="1" applyBorder="1" applyAlignment="1" applyProtection="1">
      <alignment vertical="center" wrapText="1"/>
      <protection locked="0"/>
    </xf>
    <xf numFmtId="2" fontId="20" fillId="0" borderId="20" xfId="2" applyNumberFormat="1" applyFont="1" applyFill="1" applyBorder="1" applyAlignment="1" applyProtection="1">
      <alignment horizontal="center" vertical="center"/>
      <protection locked="0"/>
    </xf>
    <xf numFmtId="0" fontId="7" fillId="11" borderId="25" xfId="2" applyFont="1" applyFill="1" applyBorder="1" applyAlignment="1" applyProtection="1">
      <alignment vertical="center" wrapText="1"/>
    </xf>
    <xf numFmtId="2" fontId="20" fillId="0" borderId="21" xfId="2" applyNumberFormat="1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Protection="1">
      <protection locked="0"/>
    </xf>
    <xf numFmtId="0" fontId="0" fillId="0" borderId="0" xfId="0" applyProtection="1"/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7" fillId="0" borderId="0" xfId="0" applyFont="1" applyFill="1" applyProtection="1">
      <protection hidden="1"/>
    </xf>
    <xf numFmtId="164" fontId="27" fillId="0" borderId="0" xfId="0" applyNumberFormat="1" applyFont="1" applyFill="1" applyProtection="1">
      <protection hidden="1"/>
    </xf>
    <xf numFmtId="164" fontId="2" fillId="0" borderId="0" xfId="0" applyNumberFormat="1" applyFont="1" applyFill="1" applyProtection="1">
      <protection hidden="1"/>
    </xf>
    <xf numFmtId="0" fontId="28" fillId="0" borderId="0" xfId="0" applyFont="1" applyFill="1" applyProtection="1">
      <protection hidden="1"/>
    </xf>
    <xf numFmtId="164" fontId="28" fillId="0" borderId="0" xfId="0" applyNumberFormat="1" applyFont="1" applyFill="1" applyProtection="1">
      <protection hidden="1"/>
    </xf>
    <xf numFmtId="0" fontId="20" fillId="0" borderId="20" xfId="2" applyFont="1" applyFill="1" applyBorder="1" applyAlignment="1" applyProtection="1">
      <alignment horizontal="center" vertical="center"/>
      <protection locked="0"/>
    </xf>
    <xf numFmtId="0" fontId="20" fillId="0" borderId="41" xfId="2" applyFont="1" applyFill="1" applyBorder="1" applyAlignment="1" applyProtection="1">
      <alignment horizontal="center" vertical="center"/>
      <protection locked="0"/>
    </xf>
    <xf numFmtId="0" fontId="20" fillId="0" borderId="42" xfId="2" applyFont="1" applyFill="1" applyBorder="1" applyAlignment="1" applyProtection="1">
      <alignment horizontal="center" vertical="center"/>
      <protection locked="0"/>
    </xf>
    <xf numFmtId="0" fontId="20" fillId="0" borderId="43" xfId="2" applyFont="1" applyFill="1" applyBorder="1" applyAlignment="1" applyProtection="1">
      <alignment horizontal="center" vertical="center"/>
      <protection locked="0"/>
    </xf>
    <xf numFmtId="0" fontId="20" fillId="0" borderId="44" xfId="2" applyFont="1" applyFill="1" applyBorder="1" applyAlignment="1" applyProtection="1">
      <alignment horizontal="center" vertical="center"/>
      <protection locked="0"/>
    </xf>
    <xf numFmtId="0" fontId="20" fillId="0" borderId="21" xfId="2" applyFont="1" applyFill="1" applyBorder="1" applyAlignment="1" applyProtection="1">
      <alignment horizontal="center" vertical="center"/>
      <protection locked="0"/>
    </xf>
    <xf numFmtId="164" fontId="20" fillId="0" borderId="20" xfId="2" applyNumberFormat="1" applyFont="1" applyFill="1" applyBorder="1" applyAlignment="1" applyProtection="1">
      <alignment horizontal="center" vertical="center"/>
      <protection locked="0"/>
    </xf>
    <xf numFmtId="0" fontId="8" fillId="10" borderId="22" xfId="6" applyFont="1" applyFill="1" applyBorder="1" applyAlignment="1" applyProtection="1">
      <alignment vertical="center" wrapText="1"/>
      <protection locked="0"/>
    </xf>
    <xf numFmtId="0" fontId="8" fillId="10" borderId="23" xfId="6" applyFont="1" applyFill="1" applyBorder="1" applyAlignment="1" applyProtection="1">
      <alignment vertical="center" wrapText="1"/>
      <protection locked="0"/>
    </xf>
    <xf numFmtId="0" fontId="8" fillId="10" borderId="24" xfId="6" applyFont="1" applyFill="1" applyBorder="1" applyAlignment="1" applyProtection="1">
      <alignment vertical="center" wrapText="1"/>
      <protection locked="0"/>
    </xf>
    <xf numFmtId="164" fontId="20" fillId="0" borderId="25" xfId="2" applyNumberFormat="1" applyFont="1" applyFill="1" applyBorder="1" applyAlignment="1" applyProtection="1">
      <alignment horizontal="center" vertical="center"/>
      <protection locked="0"/>
    </xf>
    <xf numFmtId="164" fontId="20" fillId="0" borderId="21" xfId="2" applyNumberFormat="1" applyFont="1" applyFill="1" applyBorder="1" applyAlignment="1" applyProtection="1">
      <alignment horizontal="center" vertical="center"/>
      <protection locked="0"/>
    </xf>
    <xf numFmtId="0" fontId="8" fillId="10" borderId="22" xfId="6" applyFont="1" applyFill="1" applyBorder="1" applyAlignment="1" applyProtection="1">
      <alignment vertical="center" wrapText="1"/>
    </xf>
    <xf numFmtId="0" fontId="8" fillId="10" borderId="23" xfId="6" applyFont="1" applyFill="1" applyBorder="1" applyAlignment="1" applyProtection="1">
      <alignment vertical="center" wrapText="1"/>
    </xf>
    <xf numFmtId="0" fontId="8" fillId="10" borderId="24" xfId="6" applyFont="1" applyFill="1" applyBorder="1" applyAlignment="1" applyProtection="1">
      <alignment vertical="center" wrapText="1"/>
    </xf>
    <xf numFmtId="0" fontId="8" fillId="10" borderId="30" xfId="1" applyFont="1" applyFill="1" applyBorder="1" applyAlignment="1" applyProtection="1">
      <alignment horizontal="center" vertical="center" wrapText="1"/>
    </xf>
    <xf numFmtId="0" fontId="8" fillId="10" borderId="22" xfId="0" applyFont="1" applyFill="1" applyBorder="1" applyAlignment="1" applyProtection="1">
      <alignment horizontal="center" vertical="top" wrapText="1"/>
    </xf>
    <xf numFmtId="0" fontId="8" fillId="10" borderId="23" xfId="0" applyFont="1" applyFill="1" applyBorder="1" applyAlignment="1" applyProtection="1">
      <alignment horizontal="center" vertical="top" wrapText="1"/>
    </xf>
    <xf numFmtId="0" fontId="8" fillId="10" borderId="24" xfId="0" applyFont="1" applyFill="1" applyBorder="1" applyAlignment="1" applyProtection="1">
      <alignment horizontal="center" vertical="top" wrapText="1"/>
    </xf>
    <xf numFmtId="0" fontId="8" fillId="10" borderId="22" xfId="0" applyFont="1" applyFill="1" applyBorder="1" applyAlignment="1" applyProtection="1">
      <alignment horizontal="center" vertical="center"/>
    </xf>
    <xf numFmtId="0" fontId="8" fillId="10" borderId="23" xfId="0" applyFont="1" applyFill="1" applyBorder="1" applyAlignment="1" applyProtection="1">
      <alignment horizontal="center" vertical="center"/>
    </xf>
    <xf numFmtId="0" fontId="8" fillId="10" borderId="24" xfId="0" applyFont="1" applyFill="1" applyBorder="1" applyAlignment="1" applyProtection="1">
      <alignment horizontal="center" vertical="center"/>
    </xf>
    <xf numFmtId="0" fontId="8" fillId="10" borderId="31" xfId="1" applyFont="1" applyFill="1" applyBorder="1" applyAlignment="1" applyProtection="1">
      <alignment horizontal="center" vertical="center" wrapText="1"/>
    </xf>
    <xf numFmtId="0" fontId="8" fillId="10" borderId="26" xfId="1" applyFont="1" applyFill="1" applyBorder="1" applyAlignment="1" applyProtection="1">
      <alignment horizontal="center" vertical="center" wrapText="1"/>
    </xf>
    <xf numFmtId="0" fontId="8" fillId="10" borderId="27" xfId="1" applyFont="1" applyFill="1" applyBorder="1" applyAlignment="1" applyProtection="1">
      <alignment horizontal="center" vertical="center" wrapText="1"/>
    </xf>
    <xf numFmtId="0" fontId="8" fillId="10" borderId="33" xfId="1" applyFont="1" applyFill="1" applyBorder="1" applyAlignment="1" applyProtection="1">
      <alignment horizontal="center" vertical="center" wrapText="1"/>
    </xf>
    <xf numFmtId="0" fontId="8" fillId="10" borderId="30" xfId="5" applyFont="1" applyFill="1" applyBorder="1" applyAlignment="1" applyProtection="1">
      <alignment horizontal="center" vertical="center" wrapText="1"/>
    </xf>
    <xf numFmtId="0" fontId="8" fillId="10" borderId="28" xfId="1" applyFont="1" applyFill="1" applyBorder="1" applyAlignment="1" applyProtection="1">
      <alignment horizontal="center" vertical="center" wrapText="1"/>
    </xf>
    <xf numFmtId="0" fontId="8" fillId="10" borderId="29" xfId="1" applyFont="1" applyFill="1" applyBorder="1" applyAlignment="1" applyProtection="1">
      <alignment horizontal="center" vertical="center" wrapText="1"/>
    </xf>
    <xf numFmtId="0" fontId="8" fillId="10" borderId="34" xfId="1" applyFont="1" applyFill="1" applyBorder="1" applyAlignment="1" applyProtection="1">
      <alignment horizontal="center" vertical="center" wrapText="1"/>
    </xf>
    <xf numFmtId="0" fontId="8" fillId="10" borderId="31" xfId="5" applyFont="1" applyFill="1" applyBorder="1" applyAlignment="1" applyProtection="1">
      <alignment horizontal="center" vertical="center" wrapText="1"/>
    </xf>
    <xf numFmtId="0" fontId="8" fillId="10" borderId="32" xfId="1" applyFont="1" applyFill="1" applyBorder="1" applyAlignment="1" applyProtection="1">
      <alignment horizontal="center" vertical="center" wrapText="1"/>
    </xf>
    <xf numFmtId="0" fontId="8" fillId="10" borderId="22" xfId="6" applyFont="1" applyFill="1" applyBorder="1" applyAlignment="1" applyProtection="1">
      <alignment horizontal="center" vertical="center" wrapText="1"/>
    </xf>
    <xf numFmtId="0" fontId="8" fillId="10" borderId="24" xfId="6" applyFont="1" applyFill="1" applyBorder="1" applyAlignment="1" applyProtection="1">
      <alignment horizontal="center" vertical="center" wrapText="1"/>
    </xf>
    <xf numFmtId="0" fontId="8" fillId="10" borderId="34" xfId="6" applyFont="1" applyFill="1" applyBorder="1" applyAlignment="1" applyProtection="1">
      <alignment horizontal="center" vertical="center" wrapText="1"/>
    </xf>
    <xf numFmtId="0" fontId="8" fillId="10" borderId="32" xfId="5" applyFont="1" applyFill="1" applyBorder="1" applyAlignment="1" applyProtection="1">
      <alignment horizontal="center" vertical="center" wrapText="1"/>
    </xf>
    <xf numFmtId="0" fontId="23" fillId="0" borderId="19" xfId="4" applyFont="1" applyFill="1" applyBorder="1" applyAlignment="1" applyProtection="1">
      <alignment vertical="center" wrapText="1"/>
    </xf>
    <xf numFmtId="0" fontId="7" fillId="11" borderId="21" xfId="2" applyFont="1" applyFill="1" applyBorder="1" applyAlignment="1" applyProtection="1">
      <alignment vertical="center" wrapText="1"/>
    </xf>
    <xf numFmtId="0" fontId="7" fillId="11" borderId="20" xfId="2" applyFont="1" applyFill="1" applyBorder="1" applyAlignment="1" applyProtection="1">
      <alignment vertical="center" wrapText="1"/>
    </xf>
    <xf numFmtId="0" fontId="24" fillId="0" borderId="0" xfId="4" applyFont="1" applyFill="1" applyBorder="1" applyAlignment="1" applyProtection="1">
      <alignment horizontal="left" vertical="center" wrapText="1"/>
    </xf>
    <xf numFmtId="0" fontId="7" fillId="11" borderId="37" xfId="2" applyFont="1" applyFill="1" applyBorder="1" applyAlignment="1" applyProtection="1">
      <alignment vertical="center" wrapText="1"/>
    </xf>
    <xf numFmtId="0" fontId="5" fillId="11" borderId="21" xfId="2" applyFont="1" applyFill="1" applyBorder="1" applyAlignment="1" applyProtection="1">
      <alignment vertical="center" wrapText="1"/>
    </xf>
    <xf numFmtId="0" fontId="7" fillId="11" borderId="25" xfId="2" applyFont="1" applyFill="1" applyBorder="1" applyAlignment="1" applyProtection="1">
      <alignment vertical="center" wrapText="1"/>
    </xf>
    <xf numFmtId="0" fontId="5" fillId="11" borderId="38" xfId="2" applyFont="1" applyFill="1" applyBorder="1" applyAlignment="1" applyProtection="1">
      <alignment vertical="center" wrapText="1"/>
    </xf>
    <xf numFmtId="0" fontId="5" fillId="11" borderId="21" xfId="2" applyFont="1" applyFill="1" applyBorder="1" applyAlignment="1" applyProtection="1">
      <alignment vertical="center" wrapText="1"/>
    </xf>
    <xf numFmtId="0" fontId="7" fillId="11" borderId="38" xfId="2" applyFont="1" applyFill="1" applyBorder="1" applyAlignment="1" applyProtection="1">
      <alignment vertical="center" wrapText="1"/>
    </xf>
    <xf numFmtId="0" fontId="5" fillId="11" borderId="20" xfId="2" applyFont="1" applyFill="1" applyBorder="1" applyAlignment="1" applyProtection="1">
      <alignment vertical="center" wrapText="1"/>
    </xf>
    <xf numFmtId="0" fontId="7" fillId="11" borderId="21" xfId="2" applyFont="1" applyFill="1" applyBorder="1" applyAlignment="1" applyProtection="1">
      <alignment vertical="center" wrapText="1"/>
    </xf>
    <xf numFmtId="0" fontId="7" fillId="11" borderId="20" xfId="2" applyFont="1" applyFill="1" applyBorder="1" applyAlignment="1" applyProtection="1">
      <alignment vertical="center" wrapText="1"/>
    </xf>
    <xf numFmtId="9" fontId="11" fillId="11" borderId="21" xfId="3" applyFont="1" applyFill="1" applyBorder="1" applyAlignment="1" applyProtection="1">
      <alignment horizontal="center" vertical="center"/>
      <protection hidden="1"/>
    </xf>
    <xf numFmtId="9" fontId="11" fillId="11" borderId="20" xfId="3" applyFont="1" applyFill="1" applyBorder="1" applyAlignment="1" applyProtection="1">
      <alignment horizontal="center" vertical="center"/>
      <protection hidden="1"/>
    </xf>
    <xf numFmtId="2" fontId="11" fillId="11" borderId="39" xfId="5" applyNumberFormat="1" applyFont="1" applyFill="1" applyBorder="1" applyAlignment="1" applyProtection="1">
      <alignment horizontal="center" vertical="center"/>
      <protection hidden="1"/>
    </xf>
    <xf numFmtId="0" fontId="11" fillId="11" borderId="20" xfId="5" applyNumberFormat="1" applyFont="1" applyFill="1" applyBorder="1" applyAlignment="1" applyProtection="1">
      <alignment horizontal="center" vertical="center"/>
      <protection hidden="1"/>
    </xf>
    <xf numFmtId="0" fontId="11" fillId="11" borderId="39" xfId="5" applyNumberFormat="1" applyFont="1" applyFill="1" applyBorder="1" applyAlignment="1" applyProtection="1">
      <alignment horizontal="center" vertical="center"/>
      <protection hidden="1"/>
    </xf>
    <xf numFmtId="0" fontId="11" fillId="11" borderId="40" xfId="5" applyNumberFormat="1" applyFont="1" applyFill="1" applyBorder="1" applyAlignment="1" applyProtection="1">
      <alignment horizontal="center" vertical="center"/>
      <protection hidden="1"/>
    </xf>
    <xf numFmtId="0" fontId="17" fillId="2" borderId="0" xfId="1" applyFont="1" applyBorder="1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6" fillId="0" borderId="0" xfId="4" applyFont="1" applyFill="1" applyBorder="1" applyAlignment="1" applyProtection="1">
      <alignment horizontal="left"/>
      <protection hidden="1"/>
    </xf>
    <xf numFmtId="0" fontId="3" fillId="0" borderId="1" xfId="4" applyFill="1" applyAlignment="1" applyProtection="1">
      <alignment vertical="center" wrapText="1"/>
      <protection hidden="1"/>
    </xf>
    <xf numFmtId="0" fontId="3" fillId="0" borderId="1" xfId="4" applyFill="1" applyAlignment="1" applyProtection="1">
      <alignment vertical="center"/>
      <protection hidden="1"/>
    </xf>
    <xf numFmtId="0" fontId="5" fillId="0" borderId="0" xfId="0" applyFont="1" applyFill="1" applyBorder="1" applyProtection="1">
      <protection hidden="1"/>
    </xf>
    <xf numFmtId="0" fontId="8" fillId="7" borderId="10" xfId="7" applyFont="1" applyFill="1" applyBorder="1" applyAlignment="1" applyProtection="1">
      <alignment horizontal="center" vertical="center" wrapText="1"/>
      <protection hidden="1"/>
    </xf>
    <xf numFmtId="165" fontId="19" fillId="7" borderId="14" xfId="7" applyNumberFormat="1" applyFont="1" applyFill="1" applyBorder="1" applyAlignment="1" applyProtection="1">
      <alignment horizontal="center" vertical="center"/>
      <protection hidden="1"/>
    </xf>
    <xf numFmtId="165" fontId="19" fillId="7" borderId="15" xfId="7" applyNumberFormat="1" applyFont="1" applyFill="1" applyBorder="1" applyAlignment="1" applyProtection="1">
      <alignment horizontal="center" vertical="center"/>
      <protection hidden="1"/>
    </xf>
    <xf numFmtId="0" fontId="8" fillId="0" borderId="0" xfId="6" applyFont="1" applyFill="1" applyBorder="1" applyAlignment="1" applyProtection="1">
      <alignment horizontal="center" vertical="center" wrapText="1"/>
      <protection hidden="1"/>
    </xf>
    <xf numFmtId="0" fontId="8" fillId="7" borderId="4" xfId="1" applyFont="1" applyFill="1" applyBorder="1" applyAlignment="1" applyProtection="1">
      <alignment horizontal="center" vertical="center" wrapText="1"/>
      <protection hidden="1"/>
    </xf>
    <xf numFmtId="0" fontId="8" fillId="7" borderId="3" xfId="5" applyFont="1" applyFill="1" applyBorder="1" applyAlignment="1" applyProtection="1">
      <alignment horizontal="center" vertical="center" wrapText="1"/>
      <protection hidden="1"/>
    </xf>
    <xf numFmtId="0" fontId="8" fillId="7" borderId="18" xfId="7" applyFont="1" applyFill="1" applyBorder="1" applyAlignment="1" applyProtection="1">
      <alignment horizontal="center" vertical="center" wrapText="1"/>
      <protection hidden="1"/>
    </xf>
    <xf numFmtId="0" fontId="16" fillId="7" borderId="12" xfId="7" applyFont="1" applyFill="1" applyBorder="1" applyAlignment="1" applyProtection="1">
      <alignment horizontal="center" vertical="top"/>
      <protection hidden="1"/>
    </xf>
    <xf numFmtId="0" fontId="16" fillId="7" borderId="13" xfId="7" applyFont="1" applyFill="1" applyBorder="1" applyAlignment="1" applyProtection="1">
      <alignment horizontal="center" vertical="top"/>
      <protection hidden="1"/>
    </xf>
    <xf numFmtId="164" fontId="9" fillId="0" borderId="0" xfId="2" applyNumberFormat="1" applyFont="1" applyFill="1" applyBorder="1" applyAlignment="1" applyProtection="1">
      <alignment horizontal="center" vertical="center"/>
      <protection hidden="1"/>
    </xf>
    <xf numFmtId="0" fontId="14" fillId="8" borderId="8" xfId="0" applyFont="1" applyFill="1" applyBorder="1" applyAlignment="1" applyProtection="1">
      <alignment wrapText="1"/>
      <protection hidden="1"/>
    </xf>
    <xf numFmtId="166" fontId="18" fillId="9" borderId="3" xfId="2" applyNumberFormat="1" applyFont="1" applyFill="1" applyBorder="1" applyAlignment="1" applyProtection="1">
      <alignment horizontal="center" vertical="center"/>
      <protection hidden="1"/>
    </xf>
    <xf numFmtId="0" fontId="19" fillId="7" borderId="14" xfId="7" applyFont="1" applyFill="1" applyBorder="1" applyAlignment="1" applyProtection="1">
      <alignment horizontal="center" vertical="center" wrapText="1"/>
      <protection hidden="1"/>
    </xf>
    <xf numFmtId="0" fontId="19" fillId="7" borderId="15" xfId="7" applyFont="1" applyFill="1" applyBorder="1" applyAlignment="1" applyProtection="1">
      <alignment horizontal="center" vertical="center" wrapText="1"/>
      <protection hidden="1"/>
    </xf>
    <xf numFmtId="0" fontId="14" fillId="8" borderId="9" xfId="0" applyFont="1" applyFill="1" applyBorder="1" applyAlignment="1" applyProtection="1">
      <alignment wrapText="1"/>
      <protection hidden="1"/>
    </xf>
    <xf numFmtId="0" fontId="8" fillId="7" borderId="11" xfId="7" applyFont="1" applyFill="1" applyBorder="1" applyAlignment="1" applyProtection="1">
      <alignment horizontal="center" vertical="center" wrapText="1"/>
      <protection hidden="1"/>
    </xf>
    <xf numFmtId="0" fontId="16" fillId="7" borderId="12" xfId="7" applyFont="1" applyFill="1" applyBorder="1" applyAlignment="1" applyProtection="1">
      <alignment horizontal="center" vertical="center"/>
      <protection hidden="1"/>
    </xf>
    <xf numFmtId="0" fontId="16" fillId="7" borderId="13" xfId="7" applyFont="1" applyFill="1" applyBorder="1" applyAlignment="1" applyProtection="1">
      <alignment horizontal="center" vertical="center"/>
      <protection hidden="1"/>
    </xf>
    <xf numFmtId="0" fontId="15" fillId="9" borderId="7" xfId="7" applyFont="1" applyFill="1" applyBorder="1" applyAlignment="1" applyProtection="1">
      <alignment horizontal="center" vertical="center" wrapText="1"/>
      <protection hidden="1"/>
    </xf>
    <xf numFmtId="3" fontId="21" fillId="9" borderId="16" xfId="7" applyNumberFormat="1" applyFont="1" applyFill="1" applyBorder="1" applyAlignment="1" applyProtection="1">
      <alignment horizontal="center" vertical="center" wrapText="1"/>
      <protection hidden="1"/>
    </xf>
    <xf numFmtId="3" fontId="21" fillId="9" borderId="17" xfId="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Protection="1">
      <protection hidden="1"/>
    </xf>
    <xf numFmtId="0" fontId="8" fillId="7" borderId="4" xfId="1" applyFont="1" applyFill="1" applyBorder="1" applyAlignment="1" applyProtection="1">
      <alignment horizontal="center" vertical="center" wrapText="1"/>
      <protection hidden="1"/>
    </xf>
    <xf numFmtId="0" fontId="8" fillId="7" borderId="5" xfId="1" applyFont="1" applyFill="1" applyBorder="1" applyAlignment="1" applyProtection="1">
      <alignment horizontal="center" vertical="center" wrapText="1"/>
      <protection hidden="1"/>
    </xf>
    <xf numFmtId="0" fontId="8" fillId="7" borderId="6" xfId="1" applyFont="1" applyFill="1" applyBorder="1" applyAlignment="1" applyProtection="1">
      <alignment horizontal="center" vertical="center" wrapText="1"/>
      <protection hidden="1"/>
    </xf>
    <xf numFmtId="0" fontId="8" fillId="7" borderId="3" xfId="2" applyFont="1" applyFill="1" applyBorder="1" applyAlignment="1" applyProtection="1">
      <alignment horizontal="center" vertical="center" wrapText="1"/>
      <protection hidden="1"/>
    </xf>
    <xf numFmtId="0" fontId="8" fillId="7" borderId="35" xfId="2" applyFont="1" applyFill="1" applyBorder="1" applyAlignment="1" applyProtection="1">
      <alignment horizontal="center" vertical="center" wrapText="1"/>
      <protection hidden="1"/>
    </xf>
    <xf numFmtId="0" fontId="8" fillId="7" borderId="36" xfId="2" applyFont="1" applyFill="1" applyBorder="1" applyAlignment="1" applyProtection="1">
      <alignment horizontal="center" vertical="center" wrapText="1"/>
      <protection hidden="1"/>
    </xf>
    <xf numFmtId="1" fontId="18" fillId="9" borderId="3" xfId="2" applyNumberFormat="1" applyFont="1" applyFill="1" applyBorder="1" applyAlignment="1" applyProtection="1">
      <alignment horizontal="center" vertical="center"/>
      <protection hidden="1"/>
    </xf>
    <xf numFmtId="1" fontId="18" fillId="9" borderId="35" xfId="2" applyNumberFormat="1" applyFont="1" applyFill="1" applyBorder="1" applyAlignment="1" applyProtection="1">
      <alignment horizontal="center" vertical="center"/>
      <protection hidden="1"/>
    </xf>
    <xf numFmtId="1" fontId="18" fillId="9" borderId="36" xfId="2" applyNumberFormat="1" applyFont="1" applyFill="1" applyBorder="1" applyAlignment="1" applyProtection="1">
      <alignment horizontal="center" vertical="center"/>
      <protection hidden="1"/>
    </xf>
  </cellXfs>
  <cellStyles count="8">
    <cellStyle name="20% - Акцент1" xfId="2" builtinId="30"/>
    <cellStyle name="40% - Акцент1" xfId="6" builtinId="31"/>
    <cellStyle name="Акцент1" xfId="1" builtinId="29"/>
    <cellStyle name="Акцент6" xfId="7" builtinId="49"/>
    <cellStyle name="Заголовок 1" xfId="4" builtinId="16"/>
    <cellStyle name="Контрольная ячейка" xfId="5" builtinId="23"/>
    <cellStyle name="Обычный" xfId="0" builtinId="0"/>
    <cellStyle name="Процентный" xfId="3" builtinId="5"/>
  </cellStyles>
  <dxfs count="17">
    <dxf>
      <font>
        <strike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fill>
        <patternFill patternType="none">
          <fgColor indexed="64"/>
          <bgColor indexed="65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fill>
        <patternFill patternType="none">
          <fgColor indexed="64"/>
          <bgColor indexed="65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numFmt numFmtId="164" formatCode="#,##0.00&quot;р.&quot;"/>
      <fill>
        <patternFill patternType="none">
          <fgColor indexed="64"/>
          <bgColor indexed="65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numFmt numFmtId="164" formatCode="#,##0.00&quot;р.&quot;"/>
      <fill>
        <patternFill patternType="none">
          <fgColor indexed="64"/>
          <bgColor indexed="65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numFmt numFmtId="164" formatCode="#,##0.00&quot;р.&quot;"/>
      <fill>
        <patternFill patternType="none">
          <fgColor indexed="64"/>
          <bgColor indexed="65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numFmt numFmtId="164" formatCode="#,##0.00&quot;р.&quot;"/>
      <fill>
        <patternFill patternType="none">
          <fgColor indexed="64"/>
          <bgColor indexed="65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numFmt numFmtId="164" formatCode="#,##0.00&quot;р.&quot;"/>
      <fill>
        <patternFill patternType="none">
          <fgColor indexed="64"/>
          <bgColor indexed="65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numFmt numFmtId="164" formatCode="#,##0.00&quot;р.&quot;"/>
      <fill>
        <patternFill patternType="none">
          <fgColor indexed="64"/>
          <bgColor indexed="65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numFmt numFmtId="164" formatCode="#,##0.00&quot;р.&quot;"/>
      <fill>
        <patternFill patternType="none">
          <fgColor indexed="64"/>
          <bgColor indexed="65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numFmt numFmtId="164" formatCode="#,##0.00&quot;р.&quot;"/>
      <fill>
        <patternFill patternType="none">
          <fgColor indexed="64"/>
          <bgColor indexed="65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numFmt numFmtId="164" formatCode="#,##0.00&quot;р.&quot;"/>
      <fill>
        <patternFill patternType="none">
          <fgColor indexed="64"/>
          <bgColor indexed="65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numFmt numFmtId="164" formatCode="#,##0.00&quot;р.&quot;"/>
      <fill>
        <patternFill patternType="none">
          <fgColor indexed="64"/>
          <bgColor indexed="65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numFmt numFmtId="164" formatCode="#,##0.00&quot;р.&quot;"/>
      <fill>
        <patternFill patternType="none">
          <fgColor indexed="64"/>
          <bgColor indexed="65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numFmt numFmtId="164" formatCode="#,##0.00&quot;р.&quot;"/>
      <fill>
        <patternFill patternType="none">
          <fgColor indexed="64"/>
          <bgColor indexed="65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mergeCell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protection locked="1" hidden="1"/>
    </dxf>
  </dxfs>
  <tableStyles count="1" defaultTableStyle="TableStyleMedium9" defaultPivotStyle="PivotStyleLight16">
    <tableStyle name="Стиль таблицы 1" pivot="0" count="0"/>
  </tableStyles>
  <colors>
    <mruColors>
      <color rgb="FF92E28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000"/>
            </a:pPr>
            <a:r>
              <a:rPr lang="ru-RU" sz="1000"/>
              <a:t>Кривая окупаемости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val>
            <c:numRef>
              <c:f>Лист1!$B$5:$M$5</c:f>
              <c:numCache>
                <c:formatCode>#,##0.00"р."</c:formatCode>
                <c:ptCount val="12"/>
                <c:pt idx="0">
                  <c:v>-120000</c:v>
                </c:pt>
                <c:pt idx="1">
                  <c:v>-120000</c:v>
                </c:pt>
                <c:pt idx="2">
                  <c:v>-120000</c:v>
                </c:pt>
                <c:pt idx="3">
                  <c:v>106401.95053988157</c:v>
                </c:pt>
                <c:pt idx="4">
                  <c:v>332803.90107976313</c:v>
                </c:pt>
                <c:pt idx="5">
                  <c:v>559205.85161964467</c:v>
                </c:pt>
                <c:pt idx="6">
                  <c:v>785607.80215952627</c:v>
                </c:pt>
                <c:pt idx="7">
                  <c:v>1012009.7526994079</c:v>
                </c:pt>
                <c:pt idx="8">
                  <c:v>1238411.7032392893</c:v>
                </c:pt>
                <c:pt idx="9">
                  <c:v>1464813.6537791709</c:v>
                </c:pt>
                <c:pt idx="10">
                  <c:v>1691215.6043190525</c:v>
                </c:pt>
                <c:pt idx="11">
                  <c:v>1917617.5548589341</c:v>
                </c:pt>
              </c:numCache>
            </c:numRef>
          </c:val>
        </c:ser>
        <c:marker val="1"/>
        <c:axId val="69957120"/>
        <c:axId val="114872704"/>
      </c:lineChart>
      <c:catAx>
        <c:axId val="69957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Месяц с начала проекта</a:t>
                </a:r>
              </a:p>
            </c:rich>
          </c:tx>
          <c:layout/>
        </c:title>
        <c:tickLblPos val="nextTo"/>
        <c:spPr>
          <a:ln w="41275"/>
        </c:spPr>
        <c:crossAx val="114872704"/>
        <c:crosses val="autoZero"/>
        <c:auto val="1"/>
        <c:lblAlgn val="ctr"/>
        <c:lblOffset val="100"/>
      </c:catAx>
      <c:valAx>
        <c:axId val="114872704"/>
        <c:scaling>
          <c:orientation val="minMax"/>
        </c:scaling>
        <c:axPos val="l"/>
        <c:majorGridlines/>
        <c:numFmt formatCode="#,##0.00&quot;р.&quot;" sourceLinked="1"/>
        <c:tickLblPos val="nextTo"/>
        <c:crossAx val="69957120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38</xdr:row>
      <xdr:rowOff>104775</xdr:rowOff>
    </xdr:from>
    <xdr:to>
      <xdr:col>6</xdr:col>
      <xdr:colOff>876300</xdr:colOff>
      <xdr:row>52</xdr:row>
      <xdr:rowOff>28575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B2:M5" totalsRowShown="0" headerRowDxfId="16" dataDxfId="15">
  <autoFilter ref="B2:M5">
    <filterColumn colId="6"/>
    <filterColumn colId="7"/>
    <filterColumn colId="8"/>
    <filterColumn colId="9"/>
    <filterColumn colId="10"/>
    <filterColumn colId="11"/>
  </autoFilter>
  <tableColumns count="12">
    <tableColumn id="1" name="1" dataDxfId="14"/>
    <tableColumn id="2" name="2" dataDxfId="13"/>
    <tableColumn id="3" name="3" dataDxfId="12"/>
    <tableColumn id="4" name="4" dataDxfId="11"/>
    <tableColumn id="5" name="5" dataDxfId="10"/>
    <tableColumn id="6" name="6" dataDxfId="9"/>
    <tableColumn id="7" name="7" dataDxfId="8"/>
    <tableColumn id="8" name="8" dataDxfId="7"/>
    <tableColumn id="9" name="9" dataDxfId="6"/>
    <tableColumn id="10" name="10" dataDxfId="5"/>
    <tableColumn id="11" name="11" dataDxfId="4"/>
    <tableColumn id="12" name="12" dataDxfId="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:A5" totalsRowShown="0" headerRowDxfId="2" dataDxfId="1">
  <autoFilter ref="A2:A5"/>
  <tableColumns count="1">
    <tableColumn id="1" name="Месяц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topLeftCell="A19" zoomScaleNormal="100" workbookViewId="0">
      <selection activeCell="G27" sqref="G27:G29"/>
    </sheetView>
  </sheetViews>
  <sheetFormatPr defaultRowHeight="11.25"/>
  <cols>
    <col min="1" max="1" width="19" style="2" customWidth="1"/>
    <col min="2" max="2" width="15" style="2" customWidth="1"/>
    <col min="3" max="3" width="13.5703125" style="2" customWidth="1"/>
    <col min="4" max="4" width="2.28515625" style="7" customWidth="1"/>
    <col min="5" max="5" width="18.7109375" style="2" customWidth="1"/>
    <col min="6" max="6" width="12.5703125" style="4" customWidth="1"/>
    <col min="7" max="7" width="13.85546875" style="4" customWidth="1"/>
    <col min="8" max="8" width="14.7109375" style="4" customWidth="1"/>
    <col min="9" max="9" width="11.42578125" style="4" customWidth="1"/>
    <col min="10" max="10" width="25.42578125" style="4" customWidth="1"/>
    <col min="11" max="16384" width="9.140625" style="2"/>
  </cols>
  <sheetData>
    <row r="1" spans="1:10" ht="24.75" customHeight="1">
      <c r="A1" s="88" t="s">
        <v>0</v>
      </c>
      <c r="B1" s="88"/>
      <c r="C1" s="88"/>
      <c r="D1" s="88"/>
      <c r="E1" s="88"/>
      <c r="F1" s="88"/>
      <c r="G1" s="88"/>
      <c r="H1" s="1"/>
      <c r="I1" s="1"/>
      <c r="J1" s="1"/>
    </row>
    <row r="2" spans="1:10">
      <c r="A2" s="89"/>
      <c r="B2" s="90"/>
      <c r="C2" s="90"/>
      <c r="D2" s="90"/>
      <c r="E2" s="90"/>
      <c r="F2" s="90"/>
      <c r="G2" s="90"/>
      <c r="H2" s="3"/>
      <c r="I2" s="3"/>
      <c r="J2" s="3"/>
    </row>
    <row r="3" spans="1:10" ht="20.25" thickBot="1">
      <c r="A3" s="91" t="s">
        <v>2</v>
      </c>
      <c r="B3" s="91"/>
      <c r="C3" s="91"/>
      <c r="D3" s="90"/>
      <c r="E3" s="92" t="s">
        <v>47</v>
      </c>
      <c r="F3" s="91"/>
      <c r="G3" s="91"/>
      <c r="H3" s="3"/>
      <c r="I3" s="3"/>
      <c r="J3" s="3"/>
    </row>
    <row r="4" spans="1:10" ht="12.75" customHeight="1" thickTop="1" thickBot="1">
      <c r="A4" s="89"/>
      <c r="B4" s="89"/>
      <c r="C4" s="89"/>
      <c r="D4" s="93"/>
      <c r="E4" s="90"/>
      <c r="F4" s="90"/>
      <c r="G4" s="90"/>
      <c r="H4" s="3"/>
    </row>
    <row r="5" spans="1:10" ht="24" thickTop="1" thickBot="1">
      <c r="A5" s="94" t="s">
        <v>44</v>
      </c>
      <c r="B5" s="95">
        <f>ROUND(E15-F15,0)*F20</f>
        <v>226401.95053988157</v>
      </c>
      <c r="C5" s="96"/>
      <c r="D5" s="97"/>
      <c r="E5" s="98" t="s">
        <v>26</v>
      </c>
      <c r="F5" s="99" t="s">
        <v>70</v>
      </c>
      <c r="G5" s="99" t="s">
        <v>20</v>
      </c>
      <c r="H5" s="3"/>
    </row>
    <row r="6" spans="1:10" ht="17.25" thickTop="1" thickBot="1">
      <c r="A6" s="100"/>
      <c r="B6" s="101" t="s">
        <v>1</v>
      </c>
      <c r="C6" s="102"/>
      <c r="D6" s="103"/>
      <c r="E6" s="104" t="s">
        <v>43</v>
      </c>
      <c r="F6" s="105">
        <f>SUM(F31:F32)*C31*C30+F30*C30*C31/2</f>
        <v>687.5</v>
      </c>
      <c r="G6" s="105">
        <f>(1-G30)*F30*C30*C31/2+(1-G31)*F30*C30*C31+(1-G32)*F32*C31*C30</f>
        <v>536.25</v>
      </c>
      <c r="H6" s="3"/>
    </row>
    <row r="7" spans="1:10" ht="17.25" thickTop="1" thickBot="1">
      <c r="A7" s="100"/>
      <c r="B7" s="106" t="str">
        <f>ROUND((F6-G6+F8-G8+F9-G9+F7-G7),2)&amp;" чел-часов"</f>
        <v>222,59 чел-часов</v>
      </c>
      <c r="C7" s="107"/>
      <c r="D7" s="93"/>
      <c r="E7" s="108" t="s">
        <v>65</v>
      </c>
      <c r="F7" s="105">
        <f>SUM(F33:F34)</f>
        <v>13.416666666666666</v>
      </c>
      <c r="G7" s="105">
        <f>F33*(1-G33)+F34*(1-G34)</f>
        <v>1.458333333333333</v>
      </c>
      <c r="H7" s="3"/>
    </row>
    <row r="8" spans="1:10" ht="17.25" thickTop="1" thickBot="1">
      <c r="A8" s="109"/>
      <c r="B8" s="110" t="s">
        <v>1</v>
      </c>
      <c r="C8" s="111"/>
      <c r="D8" s="93"/>
      <c r="E8" s="108" t="s">
        <v>66</v>
      </c>
      <c r="F8" s="105">
        <f>F35*C30*C35/12+F36*C36+C37*F37</f>
        <v>6.8866666666666667</v>
      </c>
      <c r="G8" s="105">
        <f>(1-G35)*C30*F35*C35/12+(1-G36)*C36*F36+(1-G37)*C37*F37</f>
        <v>3.1553333333333335</v>
      </c>
      <c r="H8" s="3"/>
      <c r="I8" s="24"/>
    </row>
    <row r="9" spans="1:10" ht="17.25" thickTop="1" thickBot="1">
      <c r="A9" s="112" t="s">
        <v>41</v>
      </c>
      <c r="B9" s="113" t="str">
        <f>(ROUND(SUM(F22:F23)/B5+3,0))&amp;"  месяца(цев)"</f>
        <v>4  месяца(цев)</v>
      </c>
      <c r="C9" s="114"/>
      <c r="D9" s="93"/>
      <c r="E9" s="108" t="s">
        <v>67</v>
      </c>
      <c r="F9" s="105">
        <f>F38</f>
        <v>61.83</v>
      </c>
      <c r="G9" s="105">
        <f>(1-G38)*F38</f>
        <v>6.1829999999999981</v>
      </c>
      <c r="H9" s="3"/>
      <c r="I9" s="3"/>
      <c r="J9" s="2"/>
    </row>
    <row r="10" spans="1:10" ht="12" thickTop="1">
      <c r="A10" s="90"/>
      <c r="B10" s="90"/>
      <c r="C10" s="90"/>
      <c r="D10" s="90"/>
      <c r="E10" s="89"/>
      <c r="F10" s="115"/>
      <c r="G10" s="115"/>
      <c r="H10" s="3"/>
      <c r="I10" s="3"/>
      <c r="J10" s="2"/>
    </row>
    <row r="11" spans="1:10" ht="20.25" thickBot="1">
      <c r="A11" s="92" t="s">
        <v>49</v>
      </c>
      <c r="B11" s="91"/>
      <c r="C11" s="91"/>
      <c r="D11" s="91"/>
      <c r="E11" s="91"/>
      <c r="F11" s="91"/>
      <c r="G11" s="91"/>
      <c r="H11" s="3"/>
      <c r="I11" s="3"/>
      <c r="J11" s="2"/>
    </row>
    <row r="12" spans="1:10" ht="12.75" thickTop="1" thickBot="1">
      <c r="A12" s="90"/>
      <c r="B12" s="90"/>
      <c r="C12" s="90"/>
      <c r="D12" s="90"/>
      <c r="E12" s="90"/>
      <c r="F12" s="90"/>
      <c r="G12" s="90"/>
      <c r="H12" s="3"/>
      <c r="I12" s="3"/>
      <c r="J12" s="2"/>
    </row>
    <row r="13" spans="1:10" ht="35.25" customHeight="1" thickTop="1" thickBot="1">
      <c r="A13" s="116" t="s">
        <v>50</v>
      </c>
      <c r="B13" s="117"/>
      <c r="C13" s="117"/>
      <c r="D13" s="118"/>
      <c r="E13" s="119" t="s">
        <v>71</v>
      </c>
      <c r="F13" s="120" t="s">
        <v>20</v>
      </c>
      <c r="G13" s="121"/>
      <c r="H13" s="3"/>
      <c r="I13" s="3"/>
      <c r="J13" s="2"/>
    </row>
    <row r="14" spans="1:10" ht="21.75" customHeight="1" thickTop="1" thickBot="1">
      <c r="A14" s="116" t="s">
        <v>51</v>
      </c>
      <c r="B14" s="117"/>
      <c r="C14" s="117"/>
      <c r="D14" s="118"/>
      <c r="E14" s="122">
        <f>ROUNDUP(SUM(F6:F9)/8/21,0)</f>
        <v>5</v>
      </c>
      <c r="F14" s="123">
        <f>ROUNDUP(SUM(G6:G9)/8/21,0)</f>
        <v>4</v>
      </c>
      <c r="G14" s="124"/>
      <c r="H14" s="3"/>
      <c r="I14" s="3"/>
      <c r="J14" s="2"/>
    </row>
    <row r="15" spans="1:10" ht="27.75" customHeight="1" thickTop="1" thickBot="1">
      <c r="A15" s="116" t="s">
        <v>69</v>
      </c>
      <c r="B15" s="117"/>
      <c r="C15" s="117"/>
      <c r="D15" s="118"/>
      <c r="E15" s="122">
        <f>ROUND(E14+1+0.3*E14,0)</f>
        <v>8</v>
      </c>
      <c r="F15" s="123">
        <f>ROUND(F14+1+F14*0.3,0)</f>
        <v>6</v>
      </c>
      <c r="G15" s="124"/>
      <c r="H15" s="3"/>
      <c r="I15" s="3"/>
      <c r="J15" s="2"/>
    </row>
    <row r="16" spans="1:10" ht="12" thickTop="1">
      <c r="A16" s="3"/>
      <c r="B16" s="3"/>
      <c r="C16" s="3"/>
      <c r="D16" s="3"/>
      <c r="E16" s="3"/>
      <c r="F16" s="3"/>
      <c r="G16" s="3"/>
      <c r="H16" s="3"/>
      <c r="I16" s="3"/>
      <c r="J16" s="2"/>
    </row>
    <row r="17" spans="1:10" ht="20.25" thickBot="1">
      <c r="A17" s="69" t="s">
        <v>46</v>
      </c>
      <c r="B17" s="20"/>
      <c r="C17" s="20"/>
      <c r="D17" s="20"/>
      <c r="E17" s="20"/>
      <c r="F17" s="20"/>
      <c r="G17" s="20"/>
      <c r="H17" s="3"/>
      <c r="I17" s="3"/>
      <c r="J17" s="3"/>
    </row>
    <row r="18" spans="1:10" ht="12.75" thickTop="1" thickBot="1">
      <c r="D18" s="3"/>
      <c r="F18" s="2"/>
      <c r="G18" s="2"/>
      <c r="H18" s="3"/>
      <c r="I18" s="3"/>
      <c r="J18" s="2"/>
    </row>
    <row r="19" spans="1:10" ht="12.75" thickTop="1" thickBot="1">
      <c r="A19" s="72" t="s">
        <v>48</v>
      </c>
      <c r="B19" s="72"/>
      <c r="C19" s="72"/>
      <c r="D19" s="3"/>
      <c r="E19" s="40" t="s">
        <v>45</v>
      </c>
      <c r="F19" s="41"/>
      <c r="G19" s="42"/>
      <c r="H19" s="3"/>
      <c r="I19" s="3"/>
      <c r="J19" s="2"/>
    </row>
    <row r="20" spans="1:10" ht="12.75" customHeight="1" thickTop="1" thickBot="1">
      <c r="A20" s="72"/>
      <c r="B20" s="72"/>
      <c r="C20" s="72"/>
      <c r="D20" s="3"/>
      <c r="E20" s="22" t="s">
        <v>52</v>
      </c>
      <c r="F20" s="43">
        <f>65000/0.87/0.66</f>
        <v>113200.97526994078</v>
      </c>
      <c r="G20" s="43"/>
      <c r="H20" s="3"/>
      <c r="I20" s="3"/>
      <c r="J20" s="2"/>
    </row>
    <row r="21" spans="1:10" ht="12.75" thickTop="1" thickBot="1">
      <c r="A21" s="72"/>
      <c r="B21" s="72"/>
      <c r="C21" s="72"/>
      <c r="D21" s="3"/>
      <c r="E21" s="45" t="s">
        <v>28</v>
      </c>
      <c r="F21" s="46"/>
      <c r="G21" s="47"/>
      <c r="H21" s="3"/>
      <c r="I21" s="3"/>
      <c r="J21" s="2"/>
    </row>
    <row r="22" spans="1:10" ht="17.25" thickTop="1" thickBot="1">
      <c r="A22" s="72"/>
      <c r="B22" s="72"/>
      <c r="C22" s="72"/>
      <c r="D22" s="3"/>
      <c r="E22" s="70" t="s">
        <v>3</v>
      </c>
      <c r="F22" s="44">
        <v>120000</v>
      </c>
      <c r="G22" s="44"/>
      <c r="H22" s="3"/>
      <c r="I22" s="3"/>
      <c r="J22" s="2"/>
    </row>
    <row r="23" spans="1:10" ht="17.25" thickTop="1" thickBot="1">
      <c r="D23" s="3"/>
      <c r="E23" s="71" t="s">
        <v>4</v>
      </c>
      <c r="F23" s="39"/>
      <c r="G23" s="39"/>
      <c r="H23" s="3"/>
      <c r="I23" s="3"/>
      <c r="J23" s="2"/>
    </row>
    <row r="24" spans="1:10" ht="12" thickTop="1">
      <c r="A24" s="3"/>
      <c r="B24" s="3"/>
      <c r="C24" s="3"/>
      <c r="D24" s="3"/>
      <c r="F24" s="2"/>
      <c r="G24" s="2"/>
      <c r="H24" s="3"/>
      <c r="I24" s="3"/>
      <c r="J24" s="2"/>
    </row>
    <row r="25" spans="1:10" ht="6.75" customHeight="1" thickBot="1">
      <c r="A25" s="5"/>
      <c r="B25" s="19"/>
      <c r="C25" s="19"/>
      <c r="D25" s="19"/>
      <c r="E25" s="19"/>
      <c r="F25" s="19"/>
      <c r="G25" s="19"/>
      <c r="H25" s="3"/>
      <c r="I25" s="3"/>
      <c r="J25" s="3"/>
    </row>
    <row r="26" spans="1:10" ht="12.75" thickTop="1" thickBot="1">
      <c r="A26" s="48" t="s">
        <v>12</v>
      </c>
      <c r="B26" s="49" t="s">
        <v>10</v>
      </c>
      <c r="C26" s="50"/>
      <c r="D26" s="51"/>
      <c r="E26" s="52" t="s">
        <v>11</v>
      </c>
      <c r="F26" s="53"/>
      <c r="G26" s="54"/>
      <c r="H26" s="3"/>
    </row>
    <row r="27" spans="1:10" ht="12" thickTop="1">
      <c r="A27" s="55"/>
      <c r="B27" s="48" t="s">
        <v>27</v>
      </c>
      <c r="C27" s="56" t="s">
        <v>22</v>
      </c>
      <c r="D27" s="57"/>
      <c r="E27" s="48" t="s">
        <v>13</v>
      </c>
      <c r="F27" s="58" t="s">
        <v>22</v>
      </c>
      <c r="G27" s="59" t="s">
        <v>42</v>
      </c>
      <c r="H27" s="2"/>
    </row>
    <row r="28" spans="1:10" ht="12" thickBot="1">
      <c r="A28" s="55"/>
      <c r="B28" s="55"/>
      <c r="C28" s="60"/>
      <c r="D28" s="61"/>
      <c r="E28" s="55"/>
      <c r="F28" s="62"/>
      <c r="G28" s="63"/>
      <c r="H28" s="6"/>
    </row>
    <row r="29" spans="1:10" ht="12.75" thickTop="1" thickBot="1">
      <c r="A29" s="64"/>
      <c r="B29" s="64"/>
      <c r="C29" s="65" t="s">
        <v>6</v>
      </c>
      <c r="D29" s="66"/>
      <c r="E29" s="64"/>
      <c r="F29" s="67" t="s">
        <v>7</v>
      </c>
      <c r="G29" s="68"/>
      <c r="H29" s="6"/>
    </row>
    <row r="30" spans="1:10" ht="35.25" thickTop="1" thickBot="1">
      <c r="A30" s="73" t="s">
        <v>8</v>
      </c>
      <c r="B30" s="74" t="s">
        <v>23</v>
      </c>
      <c r="C30" s="38">
        <v>200</v>
      </c>
      <c r="D30" s="38"/>
      <c r="E30" s="74" t="s">
        <v>63</v>
      </c>
      <c r="F30" s="23">
        <v>0.5</v>
      </c>
      <c r="G30" s="82">
        <v>0.5</v>
      </c>
      <c r="H30" s="2"/>
    </row>
    <row r="31" spans="1:10" ht="35.25" thickTop="1" thickBot="1">
      <c r="A31" s="75"/>
      <c r="B31" s="76" t="s">
        <v>21</v>
      </c>
      <c r="C31" s="34">
        <f>25*22/C30</f>
        <v>2.75</v>
      </c>
      <c r="D31" s="35"/>
      <c r="E31" s="79" t="s">
        <v>14</v>
      </c>
      <c r="F31" s="21">
        <v>0.5</v>
      </c>
      <c r="G31" s="83">
        <v>0.3</v>
      </c>
      <c r="H31" s="7"/>
      <c r="I31" s="2"/>
      <c r="J31" s="2"/>
    </row>
    <row r="32" spans="1:10" ht="24" thickTop="1" thickBot="1">
      <c r="A32" s="22"/>
      <c r="B32" s="77"/>
      <c r="C32" s="36"/>
      <c r="D32" s="37"/>
      <c r="E32" s="79" t="s">
        <v>68</v>
      </c>
      <c r="F32" s="21">
        <v>0.5</v>
      </c>
      <c r="G32" s="83">
        <v>0</v>
      </c>
      <c r="H32" s="7"/>
      <c r="I32" s="2"/>
      <c r="J32" s="2"/>
    </row>
    <row r="33" spans="1:11" ht="39.75" customHeight="1" thickTop="1" thickBot="1">
      <c r="A33" s="78" t="s">
        <v>60</v>
      </c>
      <c r="B33" s="79" t="s">
        <v>59</v>
      </c>
      <c r="C33" s="33">
        <v>7</v>
      </c>
      <c r="D33" s="33"/>
      <c r="E33" s="79" t="s">
        <v>64</v>
      </c>
      <c r="F33" s="84">
        <f>5/60*C33*22</f>
        <v>12.833333333333332</v>
      </c>
      <c r="G33" s="83">
        <v>0.9</v>
      </c>
      <c r="H33" s="7"/>
      <c r="I33" s="2"/>
      <c r="J33" s="2"/>
    </row>
    <row r="34" spans="1:11" ht="36.75" customHeight="1" thickTop="1" thickBot="1">
      <c r="A34" s="80"/>
      <c r="B34" s="79" t="s">
        <v>61</v>
      </c>
      <c r="C34" s="86">
        <f>C33</f>
        <v>7</v>
      </c>
      <c r="D34" s="87"/>
      <c r="E34" s="79" t="s">
        <v>62</v>
      </c>
      <c r="F34" s="84">
        <f>C34*5/60</f>
        <v>0.58333333333333337</v>
      </c>
      <c r="G34" s="83">
        <v>0.7</v>
      </c>
      <c r="H34" s="7"/>
      <c r="I34" s="2"/>
      <c r="J34" s="2"/>
    </row>
    <row r="35" spans="1:11" ht="24" thickTop="1" thickBot="1">
      <c r="A35" s="81" t="s">
        <v>5</v>
      </c>
      <c r="B35" s="79" t="s">
        <v>16</v>
      </c>
      <c r="C35" s="33">
        <v>1</v>
      </c>
      <c r="D35" s="33"/>
      <c r="E35" s="79" t="s">
        <v>15</v>
      </c>
      <c r="F35" s="21">
        <f>15/60</f>
        <v>0.25</v>
      </c>
      <c r="G35" s="83">
        <v>0.5</v>
      </c>
      <c r="H35" s="2"/>
      <c r="I35" s="2"/>
      <c r="J35" s="2"/>
    </row>
    <row r="36" spans="1:11" ht="24" thickTop="1" thickBot="1">
      <c r="A36" s="81"/>
      <c r="B36" s="79" t="s">
        <v>17</v>
      </c>
      <c r="C36" s="33">
        <v>2</v>
      </c>
      <c r="D36" s="33"/>
      <c r="E36" s="79" t="s">
        <v>18</v>
      </c>
      <c r="F36" s="21">
        <v>1</v>
      </c>
      <c r="G36" s="83">
        <v>0.5</v>
      </c>
      <c r="H36" s="7"/>
      <c r="I36" s="2"/>
      <c r="J36" s="2"/>
    </row>
    <row r="37" spans="1:11" ht="35.25" thickTop="1" thickBot="1">
      <c r="A37" s="81"/>
      <c r="B37" s="79" t="s">
        <v>40</v>
      </c>
      <c r="C37" s="33">
        <v>0.3</v>
      </c>
      <c r="D37" s="33"/>
      <c r="E37" s="79" t="s">
        <v>19</v>
      </c>
      <c r="F37" s="85">
        <f>8*C37</f>
        <v>2.4</v>
      </c>
      <c r="G37" s="83">
        <v>0.9</v>
      </c>
      <c r="H37" s="2"/>
      <c r="I37" s="2"/>
      <c r="J37" s="2"/>
    </row>
    <row r="38" spans="1:11" ht="35.25" thickTop="1" thickBot="1">
      <c r="A38" s="71" t="s">
        <v>24</v>
      </c>
      <c r="B38" s="79" t="s">
        <v>9</v>
      </c>
      <c r="C38" s="33">
        <v>2</v>
      </c>
      <c r="D38" s="33"/>
      <c r="E38" s="79" t="s">
        <v>25</v>
      </c>
      <c r="F38" s="85">
        <f>IF(C38=0,0,ROUND(8*C38+5/60*C31*C30,2))</f>
        <v>61.83</v>
      </c>
      <c r="G38" s="83">
        <v>0.9</v>
      </c>
      <c r="H38" s="2"/>
      <c r="I38" s="2"/>
      <c r="J38" s="2"/>
    </row>
    <row r="39" spans="1:11" s="4" customFormat="1" ht="9" customHeight="1" thickTop="1">
      <c r="D39" s="7"/>
      <c r="F39" s="8"/>
      <c r="G39" s="9"/>
      <c r="H39" s="9"/>
      <c r="I39" s="10"/>
    </row>
    <row r="40" spans="1:11" s="4" customFormat="1" ht="27.75" customHeight="1">
      <c r="I40" s="2"/>
    </row>
    <row r="41" spans="1:11" ht="15.75" customHeight="1">
      <c r="D41" s="2"/>
      <c r="F41" s="2"/>
      <c r="G41" s="2"/>
      <c r="I41" s="2"/>
      <c r="J41" s="2"/>
    </row>
    <row r="42" spans="1:11" s="4" customFormat="1">
      <c r="I42" s="2"/>
    </row>
    <row r="43" spans="1:11" ht="13.5" customHeight="1">
      <c r="D43" s="2"/>
      <c r="F43" s="2"/>
      <c r="G43" s="2"/>
      <c r="I43" s="7"/>
      <c r="J43" s="2"/>
    </row>
    <row r="44" spans="1:11" ht="7.5" customHeight="1">
      <c r="A44" s="11"/>
      <c r="B44" s="11"/>
      <c r="C44" s="11"/>
      <c r="D44" s="17"/>
      <c r="E44" s="12"/>
      <c r="F44" s="2"/>
      <c r="G44" s="2"/>
      <c r="H44" s="2"/>
      <c r="J44" s="2"/>
    </row>
    <row r="45" spans="1:11" ht="16.5" customHeight="1">
      <c r="E45" s="11"/>
      <c r="K45" s="4"/>
    </row>
    <row r="46" spans="1:11" ht="14.25" customHeight="1">
      <c r="K46" s="4"/>
    </row>
    <row r="47" spans="1:11">
      <c r="J47" s="2"/>
    </row>
    <row r="49" spans="4:10" s="4" customFormat="1">
      <c r="D49" s="7"/>
    </row>
    <row r="50" spans="4:10">
      <c r="E50" s="4"/>
      <c r="F50" s="2"/>
      <c r="G50" s="2"/>
      <c r="H50" s="2"/>
      <c r="I50" s="2"/>
      <c r="J50" s="2"/>
    </row>
    <row r="51" spans="4:10" ht="12" customHeight="1">
      <c r="E51" s="4"/>
      <c r="F51" s="2"/>
      <c r="G51" s="2"/>
      <c r="H51" s="2"/>
      <c r="I51" s="2"/>
      <c r="J51" s="2"/>
    </row>
    <row r="52" spans="4:10">
      <c r="E52" s="13"/>
      <c r="F52" s="2"/>
      <c r="G52" s="2"/>
      <c r="H52" s="2"/>
      <c r="I52" s="15"/>
      <c r="J52" s="16"/>
    </row>
    <row r="53" spans="4:10">
      <c r="F53" s="2"/>
      <c r="G53" s="2"/>
      <c r="H53" s="2"/>
      <c r="I53" s="2"/>
      <c r="J53" s="2"/>
    </row>
    <row r="54" spans="4:10">
      <c r="H54" s="6"/>
      <c r="J54" s="2"/>
    </row>
    <row r="55" spans="4:10">
      <c r="H55" s="7"/>
      <c r="I55" s="6"/>
      <c r="J55" s="6"/>
    </row>
    <row r="56" spans="4:10">
      <c r="H56" s="14"/>
      <c r="I56" s="7"/>
      <c r="J56" s="7"/>
    </row>
    <row r="57" spans="4:10">
      <c r="I57" s="7"/>
      <c r="J57" s="7"/>
    </row>
    <row r="60" spans="4:10" s="12" customFormat="1">
      <c r="D60" s="18"/>
      <c r="H60" s="4"/>
      <c r="I60" s="4"/>
      <c r="J60" s="4"/>
    </row>
    <row r="63" spans="4:10">
      <c r="H63" s="12"/>
    </row>
    <row r="64" spans="4:10">
      <c r="I64" s="12"/>
      <c r="J64" s="12"/>
    </row>
  </sheetData>
  <sheetProtection password="C915" sheet="1" objects="1" scenarios="1"/>
  <mergeCells count="40">
    <mergeCell ref="C27:D28"/>
    <mergeCell ref="C29:D29"/>
    <mergeCell ref="B9:C9"/>
    <mergeCell ref="F20:G20"/>
    <mergeCell ref="E21:G21"/>
    <mergeCell ref="F22:G22"/>
    <mergeCell ref="A1:G1"/>
    <mergeCell ref="E19:G19"/>
    <mergeCell ref="A13:D13"/>
    <mergeCell ref="A14:D14"/>
    <mergeCell ref="F13:G13"/>
    <mergeCell ref="F14:G14"/>
    <mergeCell ref="B5:C5"/>
    <mergeCell ref="B6:C6"/>
    <mergeCell ref="B7:C7"/>
    <mergeCell ref="A15:D15"/>
    <mergeCell ref="F15:G15"/>
    <mergeCell ref="A19:C22"/>
    <mergeCell ref="C38:D38"/>
    <mergeCell ref="A35:A37"/>
    <mergeCell ref="G27:G29"/>
    <mergeCell ref="B8:C8"/>
    <mergeCell ref="C30:D30"/>
    <mergeCell ref="C35:D35"/>
    <mergeCell ref="C36:D36"/>
    <mergeCell ref="C37:D37"/>
    <mergeCell ref="A26:A29"/>
    <mergeCell ref="B27:B29"/>
    <mergeCell ref="F27:F28"/>
    <mergeCell ref="E27:E29"/>
    <mergeCell ref="E26:G26"/>
    <mergeCell ref="B26:D26"/>
    <mergeCell ref="A5:A8"/>
    <mergeCell ref="F23:G23"/>
    <mergeCell ref="A30:A31"/>
    <mergeCell ref="C33:D33"/>
    <mergeCell ref="A33:A34"/>
    <mergeCell ref="C34:D34"/>
    <mergeCell ref="B31:B32"/>
    <mergeCell ref="C31:D32"/>
  </mergeCells>
  <printOptions horizontalCentered="1" verticalCentered="1"/>
  <pageMargins left="0.23622047244094491" right="0.23622047244094491" top="0.34" bottom="0.34" header="0.31496062992125984" footer="0.31496062992125984"/>
  <pageSetup scale="9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topLeftCell="B1" workbookViewId="0">
      <selection activeCell="E8" sqref="E8"/>
    </sheetView>
  </sheetViews>
  <sheetFormatPr defaultRowHeight="15"/>
  <cols>
    <col min="1" max="1" width="44.5703125" style="26" bestFit="1" customWidth="1"/>
    <col min="2" max="4" width="12.42578125" style="26" bestFit="1" customWidth="1"/>
    <col min="5" max="8" width="11.7109375" style="26" bestFit="1" customWidth="1"/>
    <col min="9" max="13" width="13.28515625" style="26" bestFit="1" customWidth="1"/>
    <col min="14" max="16384" width="9.140625" style="25"/>
  </cols>
  <sheetData>
    <row r="1" spans="1:13">
      <c r="A1" s="26" t="s">
        <v>39</v>
      </c>
    </row>
    <row r="2" spans="1:13">
      <c r="A2" s="26" t="s">
        <v>29</v>
      </c>
      <c r="B2" s="27" t="s">
        <v>31</v>
      </c>
      <c r="C2" s="27" t="s">
        <v>32</v>
      </c>
      <c r="D2" s="27" t="s">
        <v>33</v>
      </c>
      <c r="E2" s="27" t="s">
        <v>34</v>
      </c>
      <c r="F2" s="27" t="s">
        <v>35</v>
      </c>
      <c r="G2" s="27" t="s">
        <v>36</v>
      </c>
      <c r="H2" s="27" t="s">
        <v>53</v>
      </c>
      <c r="I2" s="27" t="s">
        <v>54</v>
      </c>
      <c r="J2" s="27" t="s">
        <v>55</v>
      </c>
      <c r="K2" s="27" t="s">
        <v>56</v>
      </c>
      <c r="L2" s="27" t="s">
        <v>57</v>
      </c>
      <c r="M2" s="27" t="s">
        <v>58</v>
      </c>
    </row>
    <row r="3" spans="1:13">
      <c r="A3" s="28" t="s">
        <v>38</v>
      </c>
      <c r="B3" s="29">
        <f>Лист2!F22</f>
        <v>120000</v>
      </c>
      <c r="C3" s="29">
        <f>Лист2!F23</f>
        <v>0</v>
      </c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>
      <c r="A4" s="26" t="s">
        <v>30</v>
      </c>
      <c r="B4" s="30"/>
      <c r="C4" s="30"/>
      <c r="D4" s="30"/>
      <c r="E4" s="30">
        <f>Лист2!B5</f>
        <v>226401.95053988157</v>
      </c>
      <c r="F4" s="30">
        <f t="shared" ref="F4:M4" si="0">E4</f>
        <v>226401.95053988157</v>
      </c>
      <c r="G4" s="30">
        <f t="shared" si="0"/>
        <v>226401.95053988157</v>
      </c>
      <c r="H4" s="30">
        <f t="shared" si="0"/>
        <v>226401.95053988157</v>
      </c>
      <c r="I4" s="30">
        <f t="shared" si="0"/>
        <v>226401.95053988157</v>
      </c>
      <c r="J4" s="30">
        <f t="shared" si="0"/>
        <v>226401.95053988157</v>
      </c>
      <c r="K4" s="30">
        <f t="shared" si="0"/>
        <v>226401.95053988157</v>
      </c>
      <c r="L4" s="30">
        <f t="shared" si="0"/>
        <v>226401.95053988157</v>
      </c>
      <c r="M4" s="30">
        <f t="shared" si="0"/>
        <v>226401.95053988157</v>
      </c>
    </row>
    <row r="5" spans="1:13">
      <c r="A5" s="31" t="s">
        <v>37</v>
      </c>
      <c r="B5" s="32">
        <f>B4-B3</f>
        <v>-120000</v>
      </c>
      <c r="C5" s="32">
        <f t="shared" ref="C5:M5" si="1">C4-C3+B5</f>
        <v>-120000</v>
      </c>
      <c r="D5" s="32">
        <f t="shared" si="1"/>
        <v>-120000</v>
      </c>
      <c r="E5" s="32">
        <f t="shared" si="1"/>
        <v>106401.95053988157</v>
      </c>
      <c r="F5" s="32">
        <f t="shared" si="1"/>
        <v>332803.90107976313</v>
      </c>
      <c r="G5" s="32">
        <f t="shared" si="1"/>
        <v>559205.85161964467</v>
      </c>
      <c r="H5" s="32">
        <f t="shared" si="1"/>
        <v>785607.80215952627</v>
      </c>
      <c r="I5" s="32">
        <f t="shared" si="1"/>
        <v>1012009.7526994079</v>
      </c>
      <c r="J5" s="32">
        <f t="shared" si="1"/>
        <v>1238411.7032392893</v>
      </c>
      <c r="K5" s="32">
        <f t="shared" si="1"/>
        <v>1464813.6537791709</v>
      </c>
      <c r="L5" s="32">
        <f t="shared" si="1"/>
        <v>1691215.6043190525</v>
      </c>
      <c r="M5" s="32">
        <f t="shared" si="1"/>
        <v>1917617.5548589341</v>
      </c>
    </row>
  </sheetData>
  <sheetProtection password="C915" sheet="1" objects="1" scenarios="1" selectLockedCells="1" selectUnlockedCells="1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</dc:creator>
  <cp:lastModifiedBy>Рассамакин Андрей</cp:lastModifiedBy>
  <cp:lastPrinted>2010-10-20T10:35:17Z</cp:lastPrinted>
  <dcterms:created xsi:type="dcterms:W3CDTF">2010-04-22T10:00:55Z</dcterms:created>
  <dcterms:modified xsi:type="dcterms:W3CDTF">2011-06-21T09:15:18Z</dcterms:modified>
</cp:coreProperties>
</file>